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7965" windowHeight="3210"/>
  </bookViews>
  <sheets>
    <sheet name="FY16-17" sheetId="5" r:id="rId1"/>
  </sheets>
  <definedNames>
    <definedName name="_xlnm.Print_Titles" localSheetId="0">'FY16-17'!$1:$1</definedName>
  </definedNames>
  <calcPr calcId="152511"/>
</workbook>
</file>

<file path=xl/calcChain.xml><?xml version="1.0" encoding="utf-8"?>
<calcChain xmlns="http://schemas.openxmlformats.org/spreadsheetml/2006/main">
  <c r="F11" i="5" l="1"/>
  <c r="F134" i="5" l="1"/>
  <c r="E134" i="5"/>
  <c r="F90" i="5"/>
  <c r="F84" i="5"/>
  <c r="F78" i="5"/>
  <c r="E84" i="5"/>
  <c r="E78" i="5"/>
  <c r="E74" i="5"/>
  <c r="E68" i="5"/>
  <c r="E101" i="5"/>
  <c r="F93" i="5" l="1"/>
  <c r="F101" i="5" s="1"/>
  <c r="E90" i="5"/>
  <c r="F70" i="5"/>
  <c r="F67" i="5"/>
  <c r="F66" i="5"/>
  <c r="F64" i="5"/>
  <c r="F68" i="5" s="1"/>
  <c r="F59" i="5"/>
  <c r="E59" i="5"/>
  <c r="E48" i="5"/>
  <c r="F39" i="5"/>
  <c r="F38" i="5"/>
  <c r="E25" i="5"/>
  <c r="F10" i="5"/>
  <c r="F6" i="5"/>
  <c r="F25" i="5" l="1"/>
  <c r="E104" i="5"/>
  <c r="F48" i="5"/>
  <c r="F72" i="5"/>
  <c r="F74" i="5" s="1"/>
  <c r="E136" i="5" l="1"/>
  <c r="E139" i="5" s="1"/>
  <c r="F104" i="5"/>
  <c r="F136" i="5" s="1"/>
  <c r="F139" i="5" l="1"/>
</calcChain>
</file>

<file path=xl/sharedStrings.xml><?xml version="1.0" encoding="utf-8"?>
<sst xmlns="http://schemas.openxmlformats.org/spreadsheetml/2006/main" count="158" uniqueCount="140">
  <si>
    <t>Trust Accounts</t>
  </si>
  <si>
    <t>Collections</t>
  </si>
  <si>
    <t>Donations</t>
  </si>
  <si>
    <t>Annual Appeal</t>
  </si>
  <si>
    <t>Fundraising</t>
  </si>
  <si>
    <t>Rentals</t>
  </si>
  <si>
    <t>Miscellaneous Income</t>
  </si>
  <si>
    <t>Adult RE</t>
  </si>
  <si>
    <t>FY 15-16</t>
  </si>
  <si>
    <t>Minister</t>
  </si>
  <si>
    <t xml:space="preserve"> Personnel</t>
  </si>
  <si>
    <t>Salary &amp; Housing</t>
  </si>
  <si>
    <t>In Lieu of FICA</t>
  </si>
  <si>
    <t>Insurances</t>
  </si>
  <si>
    <t>Professional Expenses</t>
  </si>
  <si>
    <t>Retirement</t>
  </si>
  <si>
    <t>Office Administrator</t>
  </si>
  <si>
    <t>Salary</t>
  </si>
  <si>
    <t>Music Director</t>
  </si>
  <si>
    <t>Small Group Ministry Coordinator</t>
  </si>
  <si>
    <t>Contractual</t>
  </si>
  <si>
    <t>Bookkeeper</t>
  </si>
  <si>
    <t>Cleaning Service</t>
  </si>
  <si>
    <t>Events Sexton</t>
  </si>
  <si>
    <t>Nursery Care</t>
  </si>
  <si>
    <t>Pianists</t>
  </si>
  <si>
    <t>Summer Spirit Play Helpers</t>
  </si>
  <si>
    <t>Other / Intern / Pastoral Care</t>
  </si>
  <si>
    <t>Workers Comp</t>
  </si>
  <si>
    <t>Facilities / Occupancy</t>
  </si>
  <si>
    <t>Electricity</t>
  </si>
  <si>
    <t>Heat</t>
  </si>
  <si>
    <t>Snow Removal</t>
  </si>
  <si>
    <t>Water &amp; Sewer</t>
  </si>
  <si>
    <t>Administrative</t>
  </si>
  <si>
    <t>Copying / Printing</t>
  </si>
  <si>
    <t>Postage</t>
  </si>
  <si>
    <t>Telephone / Internet</t>
  </si>
  <si>
    <t>Publicity</t>
  </si>
  <si>
    <t>Equipment Maintenance</t>
  </si>
  <si>
    <t>Office Supplies</t>
  </si>
  <si>
    <t>Copier Lease</t>
  </si>
  <si>
    <t>Bank Fees / ACH</t>
  </si>
  <si>
    <t>Program</t>
  </si>
  <si>
    <t>Minister's Discretionary</t>
  </si>
  <si>
    <t>Membership &amp; Growth</t>
  </si>
  <si>
    <t>Religious Exploration</t>
  </si>
  <si>
    <t>Worship</t>
  </si>
  <si>
    <t>Social Justice</t>
  </si>
  <si>
    <t>Social Activities</t>
  </si>
  <si>
    <t>Music</t>
  </si>
  <si>
    <t>Small Group Ministry</t>
  </si>
  <si>
    <t>Flowers / Worship Items</t>
  </si>
  <si>
    <t>Hospitality</t>
  </si>
  <si>
    <t>Pastoral Care Associates</t>
  </si>
  <si>
    <t>History</t>
  </si>
  <si>
    <t>Program Subtotal</t>
  </si>
  <si>
    <t>Projected Surplus or (Deficit)</t>
  </si>
  <si>
    <t>Computer Equipment</t>
  </si>
  <si>
    <t>KSB Loan (heating sys conversion)</t>
  </si>
  <si>
    <t>MemInfo database</t>
  </si>
  <si>
    <t xml:space="preserve">       Share the Plate donations</t>
  </si>
  <si>
    <t xml:space="preserve">       Adams Trust</t>
  </si>
  <si>
    <t xml:space="preserve">       Ballard Trust</t>
  </si>
  <si>
    <t>Dues</t>
  </si>
  <si>
    <t xml:space="preserve">       NNED (District)</t>
  </si>
  <si>
    <t xml:space="preserve">       UUA</t>
  </si>
  <si>
    <t>UUCCOO Director</t>
  </si>
  <si>
    <t>INCOME</t>
  </si>
  <si>
    <t>EXPENSES</t>
  </si>
  <si>
    <t>Move from Savings</t>
  </si>
  <si>
    <t xml:space="preserve">       Church</t>
  </si>
  <si>
    <t xml:space="preserve">       Share the Plate</t>
  </si>
  <si>
    <t>FY 16-17</t>
  </si>
  <si>
    <t>Move to Savings</t>
  </si>
  <si>
    <t>RE Youth Advisor</t>
  </si>
  <si>
    <t>RE Sunday Coordinator</t>
  </si>
  <si>
    <t xml:space="preserve">       Future Facilities Account</t>
  </si>
  <si>
    <t>Capital Maintenance / Renovations</t>
  </si>
  <si>
    <t xml:space="preserve">       Social Justice Miscellaneous</t>
  </si>
  <si>
    <t xml:space="preserve">       Endowment</t>
  </si>
  <si>
    <t>Invested Funds @ Raymond James</t>
  </si>
  <si>
    <t>Minister Subtotal</t>
  </si>
  <si>
    <t>Personnel Total</t>
  </si>
  <si>
    <t>Administrative Total</t>
  </si>
  <si>
    <t>Facilities / Occupancy Total</t>
  </si>
  <si>
    <t>Contingency (formerly Miscellaneous)</t>
  </si>
  <si>
    <t>Website</t>
  </si>
  <si>
    <t>Future Facilities currently valued at $17,068.37</t>
  </si>
  <si>
    <t xml:space="preserve">       RE - Adult</t>
  </si>
  <si>
    <t xml:space="preserve">       RE - Children &amp; Youth</t>
  </si>
  <si>
    <t xml:space="preserve"> $400 / month x 10 months = $4,000</t>
  </si>
  <si>
    <t>Office Admin Subtotal</t>
  </si>
  <si>
    <t>Music Director Subtotal</t>
  </si>
  <si>
    <t>RE Sunday Coordinator Subtotal</t>
  </si>
  <si>
    <t>Contractual Subtotal</t>
  </si>
  <si>
    <t xml:space="preserve">       Piano repair</t>
  </si>
  <si>
    <t>Angel Food Network</t>
  </si>
  <si>
    <t>Outreach - to support UU growth of in wider community</t>
  </si>
  <si>
    <r>
      <t xml:space="preserve">FICA 7.65% </t>
    </r>
    <r>
      <rPr>
        <sz val="10.5"/>
        <color theme="1"/>
        <rFont val="Arial"/>
        <family val="2"/>
      </rPr>
      <t>(Soc Sec 6.2% + Medicare 1.45%)</t>
    </r>
  </si>
  <si>
    <t>$278.81 per month x 12 = $3,346</t>
  </si>
  <si>
    <t>Finance &amp; Stewardship</t>
  </si>
  <si>
    <t>Leadership</t>
  </si>
  <si>
    <t xml:space="preserve">       Leadership Retreat</t>
  </si>
  <si>
    <t xml:space="preserve">       Leadership Training</t>
  </si>
  <si>
    <t>NNED rate = $19 per member</t>
  </si>
  <si>
    <t>UUA rate = $60 per member</t>
  </si>
  <si>
    <t>RE Youth Advisor Subtotal</t>
  </si>
  <si>
    <t>183 members in Feb 2016</t>
  </si>
  <si>
    <t xml:space="preserve">       Leadership Development Committee</t>
  </si>
  <si>
    <t xml:space="preserve">       GA scholarships</t>
  </si>
  <si>
    <t>NEW Category for future consideration</t>
  </si>
  <si>
    <t>Carryover from FY15-16 / unexpended funds</t>
  </si>
  <si>
    <t>KSB loan $1014; Pianists $770</t>
  </si>
  <si>
    <t>Pledge Payments in FY</t>
  </si>
  <si>
    <t>Other Details</t>
  </si>
  <si>
    <t>Building Supplies &amp; Maintenance (B&amp;G Committee)</t>
  </si>
  <si>
    <t>NEW CATEGORY for future consideration</t>
  </si>
  <si>
    <t>Fair Compensation contract (as negotiated by Committee on Ministry members with Rev. Carie)</t>
  </si>
  <si>
    <t>UUA Guidelines in Augusta ME area:</t>
  </si>
  <si>
    <t>for Office Admin: $12.04 / $14.16 / $16.32</t>
  </si>
  <si>
    <t>for Congregational Admin: $15.65 / $18.41 / $21.13</t>
  </si>
  <si>
    <t>3% COLA on $4,000= $120</t>
  </si>
  <si>
    <t>UUA Guidelines in Augusta ME area for Music Director at these hours: $2,878 / $3,562 / $4,317</t>
  </si>
  <si>
    <t>UUA Guidelines in Augusta ME area for RE Coordinator: $11.90 / $14.01 / $16.13</t>
  </si>
  <si>
    <t>Proposed new cleaning schedule: Judd twice/month; Church twice/week; Drew once/week</t>
  </si>
  <si>
    <t>2016  FICA tax rate = 7.65%</t>
  </si>
  <si>
    <r>
      <t>Property Insurance</t>
    </r>
    <r>
      <rPr>
        <sz val="10"/>
        <color theme="1"/>
        <rFont val="Arial"/>
        <family val="2"/>
      </rPr>
      <t xml:space="preserve"> </t>
    </r>
    <r>
      <rPr>
        <b/>
        <i/>
        <sz val="10"/>
        <color rgb="FFFF0000"/>
        <rFont val="Arial"/>
        <family val="2"/>
      </rPr>
      <t>(policy = $1,000 deductible)</t>
    </r>
  </si>
  <si>
    <t>Hannaford Card</t>
  </si>
  <si>
    <t>UUA Guidelines for Minister in Augusta ME area:        $51,750  /  $66,000  /  $80,150</t>
  </si>
  <si>
    <t>Includes add'l concerts (choir &amp; orchestra 2 @ $500; K Allen January; B Convey Aug &amp; Nov; Gary 2 concerts)</t>
  </si>
  <si>
    <r>
      <rPr>
        <b/>
        <sz val="10"/>
        <color rgb="FFFF0066"/>
        <rFont val="Arial"/>
        <family val="2"/>
      </rPr>
      <t>4% value = $11,175</t>
    </r>
    <r>
      <rPr>
        <sz val="10"/>
        <color theme="1"/>
        <rFont val="Arial"/>
        <family val="2"/>
      </rPr>
      <t xml:space="preserve">; </t>
    </r>
    <r>
      <rPr>
        <b/>
        <sz val="10"/>
        <color rgb="FF0070C0"/>
        <rFont val="Arial"/>
        <family val="2"/>
      </rPr>
      <t>5% value = $13,968</t>
    </r>
  </si>
  <si>
    <r>
      <t xml:space="preserve">UUA Guidelines in Augusta ME for Child Care Worker:  </t>
    </r>
    <r>
      <rPr>
        <b/>
        <sz val="10"/>
        <color rgb="FFFF0000"/>
        <rFont val="Arial"/>
        <family val="2"/>
      </rPr>
      <t>$10</t>
    </r>
    <r>
      <rPr>
        <sz val="10"/>
        <color theme="1"/>
        <rFont val="Arial"/>
        <family val="2"/>
      </rPr>
      <t xml:space="preserve">  /  </t>
    </r>
    <r>
      <rPr>
        <sz val="10"/>
        <rFont val="Arial"/>
        <family val="2"/>
      </rPr>
      <t>$12</t>
    </r>
    <r>
      <rPr>
        <sz val="10"/>
        <color theme="1"/>
        <rFont val="Arial"/>
        <family val="2"/>
      </rPr>
      <t xml:space="preserve">  /  $13</t>
    </r>
  </si>
  <si>
    <t>Includes $400 from FY14-15 St Mark's Public Suppers</t>
  </si>
  <si>
    <r>
      <t xml:space="preserve">Current figure includes request to increase RE Youth Advisor to </t>
    </r>
    <r>
      <rPr>
        <b/>
        <sz val="10"/>
        <color rgb="FFFF0000"/>
        <rFont val="Arial"/>
        <family val="2"/>
      </rPr>
      <t>$13.50</t>
    </r>
    <r>
      <rPr>
        <sz val="10"/>
        <color theme="1"/>
        <rFont val="Arial"/>
        <family val="2"/>
      </rPr>
      <t xml:space="preserve"> (8% increase to honor Fair Compn goals @ UUCC); still 39 weeks @ 10 hrs / week</t>
    </r>
  </si>
  <si>
    <r>
      <t xml:space="preserve">Current figure includes request to increase RE Sunday Coord to </t>
    </r>
    <r>
      <rPr>
        <b/>
        <sz val="10"/>
        <color rgb="FF0070C0"/>
        <rFont val="Arial"/>
        <family val="2"/>
      </rPr>
      <t>12 hours/week</t>
    </r>
    <r>
      <rPr>
        <sz val="10"/>
        <color theme="1"/>
        <rFont val="Arial"/>
        <family val="2"/>
      </rPr>
      <t xml:space="preserve"> at </t>
    </r>
    <r>
      <rPr>
        <b/>
        <sz val="10"/>
        <color rgb="FFFF0000"/>
        <rFont val="Arial"/>
        <family val="2"/>
      </rPr>
      <t>$12.96</t>
    </r>
    <r>
      <rPr>
        <sz val="10"/>
        <color theme="1"/>
        <rFont val="Arial"/>
        <family val="2"/>
      </rPr>
      <t xml:space="preserve"> (8% increase to honor Fair Comp goals @ UUCC) for 43 weeks</t>
    </r>
  </si>
  <si>
    <r>
      <t xml:space="preserve">Fair Compensation goal to raise pay rate 16%, bringing hourly wage to </t>
    </r>
    <r>
      <rPr>
        <b/>
        <sz val="10"/>
        <color rgb="FFFF0000"/>
        <rFont val="Arial"/>
        <family val="2"/>
      </rPr>
      <t>$15.37</t>
    </r>
    <r>
      <rPr>
        <sz val="10"/>
        <color theme="1"/>
        <rFont val="Arial"/>
        <family val="2"/>
      </rPr>
      <t xml:space="preserve"> per hour.</t>
    </r>
  </si>
  <si>
    <r>
      <t xml:space="preserve">Total piano repair = $4,500 </t>
    </r>
    <r>
      <rPr>
        <sz val="10"/>
        <color rgb="FF009900"/>
        <rFont val="Arial"/>
        <family val="2"/>
      </rPr>
      <t>($1,500 paid in FY15-16)</t>
    </r>
  </si>
  <si>
    <r>
      <t xml:space="preserve">TOTAL </t>
    </r>
    <r>
      <rPr>
        <b/>
        <sz val="14"/>
        <color rgb="FFFF0066"/>
        <rFont val="Arial"/>
        <family val="2"/>
      </rPr>
      <t>EXPENSES</t>
    </r>
  </si>
  <si>
    <r>
      <t xml:space="preserve">TOTAL </t>
    </r>
    <r>
      <rPr>
        <b/>
        <sz val="14"/>
        <color rgb="FF0000FF"/>
        <rFont val="Arial"/>
        <family val="2"/>
      </rPr>
      <t>INCOME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</si>
</sst>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42" formatCode="_(&quot;$&quot;* #,##0_);_(&quot;$&quot;* \(#,##0\);_(&quot;$&quot;* &quot;-&quot;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sz val="11"/>
      <color rgb="FF7030A0"/>
      <name val="Arial"/>
      <family val="2"/>
    </font>
    <font>
      <b/>
      <sz val="11"/>
      <color rgb="FF0000FF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0000FF"/>
      <name val="Arial"/>
      <family val="2"/>
    </font>
    <font>
      <sz val="10"/>
      <name val="Arial"/>
      <family val="2"/>
    </font>
    <font>
      <sz val="10.5"/>
      <color theme="1"/>
      <name val="Arial"/>
      <family val="2"/>
    </font>
    <font>
      <b/>
      <sz val="11"/>
      <color rgb="FF5A2781"/>
      <name val="Arial"/>
      <family val="2"/>
    </font>
    <font>
      <sz val="11"/>
      <name val="Arial"/>
      <family val="2"/>
    </font>
    <font>
      <sz val="10"/>
      <color rgb="FF009900"/>
      <name val="Arial"/>
      <family val="2"/>
    </font>
    <font>
      <b/>
      <i/>
      <sz val="10"/>
      <color rgb="FFFF0000"/>
      <name val="Arial"/>
      <family val="2"/>
    </font>
    <font>
      <b/>
      <sz val="10"/>
      <color rgb="FFFF0066"/>
      <name val="Arial"/>
      <family val="2"/>
    </font>
    <font>
      <b/>
      <sz val="10"/>
      <color rgb="FF0070C0"/>
      <name val="Arial"/>
      <family val="2"/>
    </font>
    <font>
      <sz val="10"/>
      <color rgb="FF7030A0"/>
      <name val="Arial"/>
      <family val="2"/>
    </font>
    <font>
      <sz val="10"/>
      <color rgb="FFFF5050"/>
      <name val="Arial"/>
      <family val="2"/>
    </font>
    <font>
      <b/>
      <sz val="14"/>
      <color rgb="FF0000FF"/>
      <name val="Arial"/>
      <family val="2"/>
    </font>
    <font>
      <b/>
      <sz val="14"/>
      <color rgb="FFFF0066"/>
      <name val="Arial"/>
      <family val="2"/>
    </font>
    <font>
      <b/>
      <sz val="14"/>
      <color theme="1"/>
      <name val="Arial"/>
      <family val="2"/>
    </font>
    <font>
      <b/>
      <sz val="14"/>
      <color rgb="FF7030A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00CC"/>
      </bottom>
      <diagonal/>
    </border>
    <border>
      <left/>
      <right/>
      <top/>
      <bottom style="thick">
        <color rgb="FFCC006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42" fontId="2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42" fontId="2" fillId="0" borderId="2" xfId="0" applyNumberFormat="1" applyFont="1" applyBorder="1" applyAlignment="1">
      <alignment vertical="center"/>
    </xf>
    <xf numFmtId="42" fontId="1" fillId="0" borderId="0" xfId="0" applyNumberFormat="1" applyFont="1" applyFill="1" applyBorder="1" applyAlignment="1">
      <alignment vertical="center"/>
    </xf>
    <xf numFmtId="42" fontId="1" fillId="0" borderId="3" xfId="0" applyNumberFormat="1" applyFont="1" applyFill="1" applyBorder="1" applyAlignment="1">
      <alignment vertical="center"/>
    </xf>
    <xf numFmtId="42" fontId="1" fillId="0" borderId="4" xfId="0" applyNumberFormat="1" applyFont="1" applyFill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42" fontId="1" fillId="0" borderId="9" xfId="0" applyNumberFormat="1" applyFont="1" applyFill="1" applyBorder="1" applyAlignment="1">
      <alignment vertical="center"/>
    </xf>
    <xf numFmtId="42" fontId="1" fillId="2" borderId="4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42" fontId="1" fillId="0" borderId="25" xfId="0" applyNumberFormat="1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1" fillId="0" borderId="20" xfId="0" applyFont="1" applyBorder="1" applyAlignment="1">
      <alignment vertical="center"/>
    </xf>
    <xf numFmtId="42" fontId="1" fillId="0" borderId="7" xfId="0" applyNumberFormat="1" applyFont="1" applyFill="1" applyBorder="1" applyAlignment="1">
      <alignment vertical="center"/>
    </xf>
    <xf numFmtId="42" fontId="2" fillId="0" borderId="2" xfId="0" applyNumberFormat="1" applyFont="1" applyFill="1" applyBorder="1" applyAlignment="1">
      <alignment vertical="center"/>
    </xf>
    <xf numFmtId="42" fontId="2" fillId="0" borderId="0" xfId="0" applyNumberFormat="1" applyFont="1" applyFill="1" applyBorder="1" applyAlignment="1">
      <alignment vertical="center"/>
    </xf>
    <xf numFmtId="42" fontId="2" fillId="0" borderId="5" xfId="0" applyNumberFormat="1" applyFont="1" applyFill="1" applyBorder="1" applyAlignment="1">
      <alignment vertical="center"/>
    </xf>
    <xf numFmtId="42" fontId="1" fillId="0" borderId="5" xfId="0" applyNumberFormat="1" applyFont="1" applyFill="1" applyBorder="1" applyAlignment="1">
      <alignment vertical="center"/>
    </xf>
    <xf numFmtId="42" fontId="1" fillId="0" borderId="21" xfId="0" applyNumberFormat="1" applyFont="1" applyFill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1" fillId="0" borderId="1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42" fontId="1" fillId="0" borderId="0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42" fontId="1" fillId="0" borderId="23" xfId="0" applyNumberFormat="1" applyFont="1" applyFill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42" fontId="1" fillId="0" borderId="20" xfId="0" applyNumberFormat="1" applyFont="1" applyFill="1" applyBorder="1" applyAlignment="1">
      <alignment vertical="center"/>
    </xf>
    <xf numFmtId="0" fontId="1" fillId="0" borderId="31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27" xfId="0" applyFont="1" applyFill="1" applyBorder="1" applyAlignment="1">
      <alignment vertical="center"/>
    </xf>
    <xf numFmtId="42" fontId="1" fillId="0" borderId="32" xfId="0" applyNumberFormat="1" applyFont="1" applyFill="1" applyBorder="1" applyAlignment="1">
      <alignment vertical="center"/>
    </xf>
    <xf numFmtId="42" fontId="2" fillId="0" borderId="17" xfId="0" applyNumberFormat="1" applyFont="1" applyFill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0" borderId="36" xfId="0" applyFont="1" applyFill="1" applyBorder="1" applyAlignment="1">
      <alignment vertical="center"/>
    </xf>
    <xf numFmtId="0" fontId="6" fillId="0" borderId="9" xfId="0" applyFont="1" applyBorder="1" applyAlignment="1">
      <alignment horizontal="left" vertical="center" wrapText="1"/>
    </xf>
    <xf numFmtId="0" fontId="2" fillId="0" borderId="34" xfId="0" applyFont="1" applyBorder="1" applyAlignment="1">
      <alignment vertical="center"/>
    </xf>
    <xf numFmtId="0" fontId="2" fillId="0" borderId="35" xfId="0" applyFont="1" applyFill="1" applyBorder="1" applyAlignment="1">
      <alignment vertical="center"/>
    </xf>
    <xf numFmtId="42" fontId="1" fillId="2" borderId="7" xfId="0" applyNumberFormat="1" applyFont="1" applyFill="1" applyBorder="1" applyAlignment="1">
      <alignment vertical="center"/>
    </xf>
    <xf numFmtId="0" fontId="1" fillId="0" borderId="37" xfId="0" applyFont="1" applyFill="1" applyBorder="1" applyAlignment="1">
      <alignment vertical="center"/>
    </xf>
    <xf numFmtId="0" fontId="1" fillId="0" borderId="22" xfId="0" applyFont="1" applyFill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40" xfId="0" applyFont="1" applyBorder="1" applyAlignment="1">
      <alignment vertical="center"/>
    </xf>
    <xf numFmtId="0" fontId="1" fillId="0" borderId="39" xfId="0" applyFont="1" applyFill="1" applyBorder="1" applyAlignment="1">
      <alignment vertical="center"/>
    </xf>
    <xf numFmtId="0" fontId="1" fillId="0" borderId="34" xfId="0" applyFont="1" applyBorder="1" applyAlignment="1">
      <alignment vertical="center" wrapText="1"/>
    </xf>
    <xf numFmtId="0" fontId="1" fillId="0" borderId="41" xfId="0" applyFont="1" applyBorder="1" applyAlignment="1">
      <alignment vertical="center"/>
    </xf>
    <xf numFmtId="0" fontId="2" fillId="0" borderId="43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6" fillId="0" borderId="4" xfId="0" applyFont="1" applyBorder="1" applyAlignment="1">
      <alignment horizontal="left" vertical="center" wrapText="1"/>
    </xf>
    <xf numFmtId="0" fontId="1" fillId="0" borderId="33" xfId="0" applyFont="1" applyBorder="1" applyAlignment="1">
      <alignment vertical="center"/>
    </xf>
    <xf numFmtId="0" fontId="1" fillId="0" borderId="36" xfId="0" applyFont="1" applyBorder="1" applyAlignment="1">
      <alignment vertical="center"/>
    </xf>
    <xf numFmtId="42" fontId="2" fillId="2" borderId="17" xfId="0" applyNumberFormat="1" applyFont="1" applyFill="1" applyBorder="1" applyAlignment="1">
      <alignment vertical="center"/>
    </xf>
    <xf numFmtId="42" fontId="2" fillId="2" borderId="5" xfId="0" applyNumberFormat="1" applyFont="1" applyFill="1" applyBorder="1" applyAlignment="1">
      <alignment vertical="center"/>
    </xf>
    <xf numFmtId="42" fontId="2" fillId="2" borderId="6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42" fontId="1" fillId="0" borderId="36" xfId="0" applyNumberFormat="1" applyFont="1" applyFill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42" fontId="1" fillId="2" borderId="7" xfId="0" applyNumberFormat="1" applyFont="1" applyFill="1" applyBorder="1" applyAlignment="1">
      <alignment vertical="center" wrapText="1"/>
    </xf>
    <xf numFmtId="42" fontId="1" fillId="2" borderId="4" xfId="0" applyNumberFormat="1" applyFont="1" applyFill="1" applyBorder="1" applyAlignment="1">
      <alignment vertical="center" wrapText="1"/>
    </xf>
    <xf numFmtId="42" fontId="1" fillId="2" borderId="19" xfId="0" applyNumberFormat="1" applyFont="1" applyFill="1" applyBorder="1" applyAlignment="1">
      <alignment vertical="center"/>
    </xf>
    <xf numFmtId="42" fontId="1" fillId="2" borderId="5" xfId="0" applyNumberFormat="1" applyFont="1" applyFill="1" applyBorder="1" applyAlignment="1">
      <alignment vertical="center"/>
    </xf>
    <xf numFmtId="42" fontId="2" fillId="2" borderId="1" xfId="0" applyNumberFormat="1" applyFont="1" applyFill="1" applyBorder="1" applyAlignment="1">
      <alignment vertical="center"/>
    </xf>
    <xf numFmtId="0" fontId="2" fillId="0" borderId="18" xfId="0" applyFont="1" applyFill="1" applyBorder="1" applyAlignment="1">
      <alignment vertical="center"/>
    </xf>
    <xf numFmtId="0" fontId="2" fillId="0" borderId="33" xfId="0" applyFont="1" applyFill="1" applyBorder="1" applyAlignment="1">
      <alignment vertical="center"/>
    </xf>
    <xf numFmtId="42" fontId="2" fillId="0" borderId="6" xfId="0" applyNumberFormat="1" applyFont="1" applyFill="1" applyBorder="1" applyAlignment="1">
      <alignment vertical="center"/>
    </xf>
    <xf numFmtId="0" fontId="1" fillId="0" borderId="34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1" fillId="2" borderId="34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2" fillId="2" borderId="34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6" fillId="2" borderId="10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42" fontId="1" fillId="2" borderId="17" xfId="0" applyNumberFormat="1" applyFont="1" applyFill="1" applyBorder="1" applyAlignment="1">
      <alignment vertical="center"/>
    </xf>
    <xf numFmtId="0" fontId="6" fillId="2" borderId="4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42" fontId="1" fillId="2" borderId="21" xfId="0" applyNumberFormat="1" applyFont="1" applyFill="1" applyBorder="1" applyAlignment="1">
      <alignment vertical="center"/>
    </xf>
    <xf numFmtId="42" fontId="13" fillId="2" borderId="21" xfId="0" applyNumberFormat="1" applyFont="1" applyFill="1" applyBorder="1" applyAlignment="1">
      <alignment vertical="center"/>
    </xf>
    <xf numFmtId="0" fontId="1" fillId="2" borderId="37" xfId="0" applyFont="1" applyFill="1" applyBorder="1" applyAlignment="1">
      <alignment vertical="center"/>
    </xf>
    <xf numFmtId="42" fontId="2" fillId="2" borderId="21" xfId="0" applyNumberFormat="1" applyFont="1" applyFill="1" applyBorder="1" applyAlignment="1">
      <alignment vertical="center"/>
    </xf>
    <xf numFmtId="0" fontId="1" fillId="2" borderId="42" xfId="0" applyFont="1" applyFill="1" applyBorder="1" applyAlignment="1">
      <alignment vertical="center"/>
    </xf>
    <xf numFmtId="42" fontId="2" fillId="2" borderId="26" xfId="0" applyNumberFormat="1" applyFont="1" applyFill="1" applyBorder="1" applyAlignment="1">
      <alignment vertical="center"/>
    </xf>
    <xf numFmtId="42" fontId="1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37" xfId="0" applyFont="1" applyFill="1" applyBorder="1" applyAlignment="1">
      <alignment vertical="center"/>
    </xf>
    <xf numFmtId="42" fontId="12" fillId="2" borderId="26" xfId="0" applyNumberFormat="1" applyFont="1" applyFill="1" applyBorder="1" applyAlignment="1">
      <alignment vertical="center"/>
    </xf>
    <xf numFmtId="0" fontId="2" fillId="0" borderId="28" xfId="0" applyFont="1" applyFill="1" applyBorder="1" applyAlignment="1">
      <alignment vertical="center"/>
    </xf>
    <xf numFmtId="0" fontId="2" fillId="0" borderId="45" xfId="0" applyFont="1" applyFill="1" applyBorder="1" applyAlignment="1">
      <alignment vertical="center"/>
    </xf>
    <xf numFmtId="0" fontId="2" fillId="0" borderId="46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44" xfId="0" applyFont="1" applyBorder="1" applyAlignment="1">
      <alignment horizontal="left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42" fontId="9" fillId="0" borderId="0" xfId="0" applyNumberFormat="1" applyFont="1" applyBorder="1" applyAlignment="1">
      <alignment horizontal="left" vertical="center" wrapText="1"/>
    </xf>
    <xf numFmtId="6" fontId="6" fillId="0" borderId="0" xfId="0" applyNumberFormat="1" applyFont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8" fillId="2" borderId="0" xfId="0" applyFont="1" applyFill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42" fontId="1" fillId="0" borderId="16" xfId="0" applyNumberFormat="1" applyFont="1" applyFill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20" fillId="0" borderId="2" xfId="0" applyFont="1" applyBorder="1" applyAlignment="1">
      <alignment vertical="center"/>
    </xf>
    <xf numFmtId="0" fontId="21" fillId="0" borderId="3" xfId="0" applyFont="1" applyFill="1" applyBorder="1" applyAlignment="1">
      <alignment vertical="center"/>
    </xf>
    <xf numFmtId="42" fontId="2" fillId="2" borderId="0" xfId="0" applyNumberFormat="1" applyFont="1" applyFill="1" applyBorder="1" applyAlignment="1">
      <alignment vertical="center"/>
    </xf>
    <xf numFmtId="0" fontId="22" fillId="2" borderId="24" xfId="0" applyFont="1" applyFill="1" applyBorder="1" applyAlignment="1">
      <alignment vertical="center"/>
    </xf>
    <xf numFmtId="0" fontId="22" fillId="0" borderId="30" xfId="0" applyFont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23" fillId="2" borderId="24" xfId="0" applyFont="1" applyFill="1" applyBorder="1" applyAlignment="1">
      <alignment vertical="center"/>
    </xf>
    <xf numFmtId="0" fontId="6" fillId="2" borderId="6" xfId="0" applyFont="1" applyFill="1" applyBorder="1" applyAlignment="1">
      <alignment horizontal="left" vertical="center" wrapText="1"/>
    </xf>
    <xf numFmtId="0" fontId="6" fillId="2" borderId="44" xfId="0" applyFont="1" applyFill="1" applyBorder="1" applyAlignment="1">
      <alignment horizontal="left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2" fillId="0" borderId="33" xfId="0" applyFont="1" applyFill="1" applyBorder="1" applyAlignment="1">
      <alignment horizontal="left" vertical="center"/>
    </xf>
    <xf numFmtId="0" fontId="2" fillId="0" borderId="36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5050"/>
      <color rgb="FFFF6699"/>
      <color rgb="FFFF0066"/>
      <color rgb="FFFF9933"/>
      <color rgb="FF009900"/>
      <color rgb="FFFFCCFF"/>
      <color rgb="FFFF99FF"/>
      <color rgb="FFFFFFCC"/>
      <color rgb="FFCCECFF"/>
      <color rgb="FFD1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1"/>
  <sheetViews>
    <sheetView tabSelected="1" zoomScale="90" zoomScaleNormal="90" workbookViewId="0">
      <pane ySplit="1" topLeftCell="A2" activePane="bottomLeft" state="frozen"/>
      <selection pane="bottomLeft" activeCell="A2" sqref="A2"/>
    </sheetView>
  </sheetViews>
  <sheetFormatPr defaultColWidth="9.140625" defaultRowHeight="14.25" x14ac:dyDescent="0.25"/>
  <cols>
    <col min="1" max="1" width="4" style="2" customWidth="1"/>
    <col min="2" max="2" width="4.85546875" style="2" customWidth="1"/>
    <col min="3" max="3" width="4" style="2" customWidth="1"/>
    <col min="4" max="4" width="47.5703125" style="2" customWidth="1"/>
    <col min="5" max="5" width="13.85546875" style="28" customWidth="1"/>
    <col min="6" max="6" width="13.7109375" style="2" customWidth="1"/>
    <col min="7" max="7" width="44.7109375" style="54" customWidth="1"/>
    <col min="8" max="16384" width="9.140625" style="2"/>
  </cols>
  <sheetData>
    <row r="1" spans="1:7" s="46" customFormat="1" ht="15" x14ac:dyDescent="0.25">
      <c r="E1" s="47" t="s">
        <v>8</v>
      </c>
      <c r="F1" s="48" t="s">
        <v>73</v>
      </c>
      <c r="G1" s="53" t="s">
        <v>115</v>
      </c>
    </row>
    <row r="2" spans="1:7" s="1" customFormat="1" ht="18.75" thickBot="1" x14ac:dyDescent="0.3">
      <c r="A2" s="152" t="s">
        <v>68</v>
      </c>
      <c r="B2" s="9"/>
      <c r="C2" s="9"/>
      <c r="D2" s="9"/>
      <c r="E2" s="40"/>
      <c r="F2" s="10"/>
      <c r="G2" s="135"/>
    </row>
    <row r="3" spans="1:7" s="1" customFormat="1" ht="7.15" customHeight="1" thickBot="1" x14ac:dyDescent="0.3">
      <c r="A3" s="8"/>
      <c r="E3" s="41"/>
      <c r="F3" s="5"/>
      <c r="G3" s="135"/>
    </row>
    <row r="4" spans="1:7" ht="15.75" thickBot="1" x14ac:dyDescent="0.3">
      <c r="C4" s="151">
        <v>1</v>
      </c>
      <c r="D4" s="62" t="s">
        <v>114</v>
      </c>
      <c r="E4" s="57">
        <v>156000</v>
      </c>
      <c r="F4" s="57">
        <v>162470</v>
      </c>
      <c r="G4" s="136"/>
    </row>
    <row r="5" spans="1:7" ht="15.75" thickBot="1" x14ac:dyDescent="0.3">
      <c r="C5" s="151">
        <v>2</v>
      </c>
      <c r="D5" s="63" t="s">
        <v>3</v>
      </c>
      <c r="E5" s="44">
        <v>2000</v>
      </c>
      <c r="F5" s="44">
        <v>2100</v>
      </c>
      <c r="G5" s="136"/>
    </row>
    <row r="6" spans="1:7" ht="15.75" thickBot="1" x14ac:dyDescent="0.3">
      <c r="C6" s="151">
        <v>3</v>
      </c>
      <c r="D6" s="62" t="s">
        <v>112</v>
      </c>
      <c r="E6" s="90"/>
      <c r="F6" s="90">
        <f>1014+770</f>
        <v>1784</v>
      </c>
      <c r="G6" s="115" t="s">
        <v>113</v>
      </c>
    </row>
    <row r="7" spans="1:7" s="28" customFormat="1" ht="15" x14ac:dyDescent="0.25">
      <c r="C7" s="151">
        <v>4</v>
      </c>
      <c r="D7" s="64" t="s">
        <v>1</v>
      </c>
      <c r="E7" s="57"/>
      <c r="F7" s="57"/>
      <c r="G7" s="136"/>
    </row>
    <row r="8" spans="1:7" x14ac:dyDescent="0.25">
      <c r="C8" s="151">
        <v>5</v>
      </c>
      <c r="D8" s="58" t="s">
        <v>71</v>
      </c>
      <c r="E8" s="25">
        <v>3000</v>
      </c>
      <c r="F8" s="25">
        <v>3600</v>
      </c>
      <c r="G8" s="136"/>
    </row>
    <row r="9" spans="1:7" ht="15" thickBot="1" x14ac:dyDescent="0.3">
      <c r="C9" s="151">
        <v>6</v>
      </c>
      <c r="D9" s="59" t="s">
        <v>72</v>
      </c>
      <c r="E9" s="60">
        <v>3000</v>
      </c>
      <c r="F9" s="60">
        <v>3000</v>
      </c>
      <c r="G9" s="136"/>
    </row>
    <row r="10" spans="1:7" s="28" customFormat="1" ht="15.75" thickBot="1" x14ac:dyDescent="0.3">
      <c r="C10" s="151">
        <v>7</v>
      </c>
      <c r="D10" s="64" t="s">
        <v>2</v>
      </c>
      <c r="E10" s="57">
        <v>2500</v>
      </c>
      <c r="F10" s="57">
        <f>2500+1750</f>
        <v>4250</v>
      </c>
      <c r="G10" s="136"/>
    </row>
    <row r="11" spans="1:7" s="28" customFormat="1" ht="45" customHeight="1" thickBot="1" x14ac:dyDescent="0.3">
      <c r="C11" s="151">
        <v>8</v>
      </c>
      <c r="D11" s="129" t="s">
        <v>4</v>
      </c>
      <c r="E11" s="57">
        <v>11800</v>
      </c>
      <c r="F11" s="57">
        <f>16940-F12</f>
        <v>12440</v>
      </c>
      <c r="G11" s="115" t="s">
        <v>130</v>
      </c>
    </row>
    <row r="12" spans="1:7" s="28" customFormat="1" ht="13.9" customHeight="1" thickBot="1" x14ac:dyDescent="0.3">
      <c r="C12" s="151">
        <v>9</v>
      </c>
      <c r="D12" s="130" t="s">
        <v>128</v>
      </c>
      <c r="E12" s="57">
        <v>4000</v>
      </c>
      <c r="F12" s="57">
        <v>4500</v>
      </c>
      <c r="G12" s="136"/>
    </row>
    <row r="13" spans="1:7" s="28" customFormat="1" ht="15" x14ac:dyDescent="0.25">
      <c r="C13" s="151">
        <v>10</v>
      </c>
      <c r="D13" s="128" t="s">
        <v>81</v>
      </c>
      <c r="E13" s="57"/>
      <c r="F13" s="57"/>
      <c r="G13" s="136"/>
    </row>
    <row r="14" spans="1:7" x14ac:dyDescent="0.25">
      <c r="C14" s="151">
        <v>11</v>
      </c>
      <c r="D14" s="58" t="s">
        <v>80</v>
      </c>
      <c r="E14" s="25">
        <v>14000</v>
      </c>
      <c r="F14" s="25">
        <v>13968</v>
      </c>
      <c r="G14" s="137" t="s">
        <v>131</v>
      </c>
    </row>
    <row r="15" spans="1:7" ht="15" thickBot="1" x14ac:dyDescent="0.3">
      <c r="C15" s="151">
        <v>12</v>
      </c>
      <c r="D15" s="59" t="s">
        <v>77</v>
      </c>
      <c r="E15" s="60">
        <v>0</v>
      </c>
      <c r="F15" s="60">
        <v>5000</v>
      </c>
      <c r="G15" s="137" t="s">
        <v>88</v>
      </c>
    </row>
    <row r="16" spans="1:7" ht="15.75" thickBot="1" x14ac:dyDescent="0.3">
      <c r="C16" s="151">
        <v>13</v>
      </c>
      <c r="D16" s="63" t="s">
        <v>6</v>
      </c>
      <c r="E16" s="44">
        <v>5700</v>
      </c>
      <c r="F16" s="44">
        <v>1200</v>
      </c>
      <c r="G16" s="138"/>
    </row>
    <row r="17" spans="1:7" ht="15.75" thickBot="1" x14ac:dyDescent="0.3">
      <c r="C17" s="151">
        <v>14</v>
      </c>
      <c r="D17" s="63" t="s">
        <v>70</v>
      </c>
      <c r="E17" s="44">
        <v>0</v>
      </c>
      <c r="F17" s="44">
        <v>0</v>
      </c>
      <c r="G17" s="138"/>
    </row>
    <row r="18" spans="1:7" ht="15" x14ac:dyDescent="0.25">
      <c r="C18" s="151">
        <v>15</v>
      </c>
      <c r="D18" s="62" t="s">
        <v>46</v>
      </c>
      <c r="E18" s="34"/>
      <c r="F18" s="34"/>
      <c r="G18" s="138"/>
    </row>
    <row r="19" spans="1:7" x14ac:dyDescent="0.25">
      <c r="C19" s="151">
        <v>16</v>
      </c>
      <c r="D19" s="58" t="s">
        <v>89</v>
      </c>
      <c r="E19" s="13">
        <v>250</v>
      </c>
      <c r="F19" s="13">
        <v>250</v>
      </c>
      <c r="G19" s="138"/>
    </row>
    <row r="20" spans="1:7" ht="15" thickBot="1" x14ac:dyDescent="0.3">
      <c r="C20" s="151">
        <v>17</v>
      </c>
      <c r="D20" s="59" t="s">
        <v>90</v>
      </c>
      <c r="E20" s="43">
        <v>1500</v>
      </c>
      <c r="F20" s="43">
        <v>1500</v>
      </c>
      <c r="G20" s="139"/>
    </row>
    <row r="21" spans="1:7" ht="15.75" thickBot="1" x14ac:dyDescent="0.3">
      <c r="C21" s="151">
        <v>18</v>
      </c>
      <c r="D21" s="63" t="s">
        <v>5</v>
      </c>
      <c r="E21" s="44">
        <v>3000</v>
      </c>
      <c r="F21" s="44">
        <v>2500</v>
      </c>
      <c r="G21" s="139"/>
    </row>
    <row r="22" spans="1:7" s="28" customFormat="1" ht="15" x14ac:dyDescent="0.25">
      <c r="C22" s="151">
        <v>19</v>
      </c>
      <c r="D22" s="64" t="s">
        <v>0</v>
      </c>
      <c r="E22" s="57"/>
      <c r="F22" s="57"/>
      <c r="G22" s="140"/>
    </row>
    <row r="23" spans="1:7" x14ac:dyDescent="0.25">
      <c r="C23" s="151">
        <v>20</v>
      </c>
      <c r="D23" s="58" t="s">
        <v>62</v>
      </c>
      <c r="E23" s="25">
        <v>2500</v>
      </c>
      <c r="F23" s="25">
        <v>2500</v>
      </c>
      <c r="G23" s="139"/>
    </row>
    <row r="24" spans="1:7" ht="15" thickBot="1" x14ac:dyDescent="0.3">
      <c r="C24" s="151">
        <v>21</v>
      </c>
      <c r="D24" s="59" t="s">
        <v>63</v>
      </c>
      <c r="E24" s="60">
        <v>8000</v>
      </c>
      <c r="F24" s="60">
        <v>8000</v>
      </c>
      <c r="G24" s="139"/>
    </row>
    <row r="25" spans="1:7" ht="18.75" thickBot="1" x14ac:dyDescent="0.3">
      <c r="A25" s="156" t="s">
        <v>139</v>
      </c>
      <c r="B25" s="81"/>
      <c r="C25" s="82"/>
      <c r="D25" s="45"/>
      <c r="E25" s="66">
        <f>SUM(E4:E24)</f>
        <v>217250</v>
      </c>
      <c r="F25" s="66">
        <f>SUM(F4:F24)</f>
        <v>229062</v>
      </c>
      <c r="G25" s="138"/>
    </row>
    <row r="26" spans="1:7" ht="15" x14ac:dyDescent="0.25">
      <c r="A26" s="1"/>
      <c r="B26" s="1"/>
      <c r="C26" s="1"/>
      <c r="D26" s="1"/>
      <c r="E26" s="41"/>
      <c r="F26" s="41"/>
      <c r="G26" s="138"/>
    </row>
    <row r="27" spans="1:7" ht="15" x14ac:dyDescent="0.25">
      <c r="A27" s="1"/>
      <c r="B27" s="1"/>
      <c r="C27" s="1"/>
      <c r="D27" s="1"/>
      <c r="E27" s="41"/>
      <c r="F27" s="41"/>
      <c r="G27" s="138"/>
    </row>
    <row r="28" spans="1:7" s="28" customFormat="1" x14ac:dyDescent="0.25">
      <c r="E28" s="11"/>
      <c r="F28" s="11"/>
      <c r="G28" s="140"/>
    </row>
    <row r="29" spans="1:7" s="28" customFormat="1" ht="18.75" thickBot="1" x14ac:dyDescent="0.3">
      <c r="A29" s="153" t="s">
        <v>69</v>
      </c>
      <c r="B29" s="37"/>
      <c r="C29" s="37"/>
      <c r="D29" s="37"/>
      <c r="E29" s="12"/>
      <c r="F29" s="12"/>
      <c r="G29" s="140"/>
    </row>
    <row r="30" spans="1:7" s="28" customFormat="1" ht="15.75" thickTop="1" x14ac:dyDescent="0.25">
      <c r="A30" s="6"/>
      <c r="B30" s="6"/>
      <c r="C30" s="6"/>
      <c r="D30" s="6"/>
      <c r="E30" s="11"/>
      <c r="F30" s="11"/>
      <c r="G30" s="140"/>
    </row>
    <row r="31" spans="1:7" s="28" customFormat="1" ht="15" x14ac:dyDescent="0.25">
      <c r="B31" s="31" t="s">
        <v>34</v>
      </c>
      <c r="C31" s="32"/>
      <c r="D31" s="33"/>
      <c r="E31" s="13"/>
      <c r="F31" s="13"/>
      <c r="G31" s="140"/>
    </row>
    <row r="32" spans="1:7" x14ac:dyDescent="0.25">
      <c r="B32" s="151">
        <v>22</v>
      </c>
      <c r="C32" s="15" t="s">
        <v>42</v>
      </c>
      <c r="D32" s="14"/>
      <c r="E32" s="13">
        <v>120</v>
      </c>
      <c r="F32" s="13">
        <v>120</v>
      </c>
      <c r="G32" s="139"/>
    </row>
    <row r="33" spans="2:7" x14ac:dyDescent="0.25">
      <c r="B33" s="151">
        <v>23</v>
      </c>
      <c r="C33" s="15" t="s">
        <v>58</v>
      </c>
      <c r="D33" s="14"/>
      <c r="E33" s="13">
        <v>0</v>
      </c>
      <c r="F33" s="13">
        <v>0</v>
      </c>
      <c r="G33" s="136"/>
    </row>
    <row r="34" spans="2:7" x14ac:dyDescent="0.25">
      <c r="B34" s="151">
        <v>24</v>
      </c>
      <c r="C34" s="15" t="s">
        <v>86</v>
      </c>
      <c r="D34" s="14"/>
      <c r="E34" s="13">
        <v>1500</v>
      </c>
      <c r="F34" s="13">
        <v>1500</v>
      </c>
      <c r="G34" s="141"/>
    </row>
    <row r="35" spans="2:7" x14ac:dyDescent="0.25">
      <c r="B35" s="151">
        <v>25</v>
      </c>
      <c r="C35" s="15" t="s">
        <v>41</v>
      </c>
      <c r="D35" s="14"/>
      <c r="E35" s="13">
        <v>1656</v>
      </c>
      <c r="F35" s="13">
        <v>1657</v>
      </c>
      <c r="G35" s="138"/>
    </row>
    <row r="36" spans="2:7" x14ac:dyDescent="0.25">
      <c r="B36" s="151">
        <v>26</v>
      </c>
      <c r="C36" s="15" t="s">
        <v>35</v>
      </c>
      <c r="D36" s="14"/>
      <c r="E36" s="13">
        <v>550</v>
      </c>
      <c r="F36" s="13">
        <v>350</v>
      </c>
      <c r="G36" s="138"/>
    </row>
    <row r="37" spans="2:7" s="28" customFormat="1" x14ac:dyDescent="0.25">
      <c r="B37" s="151">
        <v>27</v>
      </c>
      <c r="C37" s="35" t="s">
        <v>64</v>
      </c>
      <c r="D37" s="36"/>
      <c r="E37" s="13"/>
      <c r="F37" s="13"/>
      <c r="G37" s="51" t="s">
        <v>108</v>
      </c>
    </row>
    <row r="38" spans="2:7" x14ac:dyDescent="0.25">
      <c r="B38" s="151">
        <v>28</v>
      </c>
      <c r="C38" s="18" t="s">
        <v>65</v>
      </c>
      <c r="D38" s="19"/>
      <c r="E38" s="13">
        <v>3648</v>
      </c>
      <c r="F38" s="13">
        <f>183*19</f>
        <v>3477</v>
      </c>
      <c r="G38" s="83" t="s">
        <v>105</v>
      </c>
    </row>
    <row r="39" spans="2:7" x14ac:dyDescent="0.25">
      <c r="B39" s="151">
        <v>29</v>
      </c>
      <c r="C39" s="20" t="s">
        <v>66</v>
      </c>
      <c r="D39" s="21"/>
      <c r="E39" s="13">
        <v>11520</v>
      </c>
      <c r="F39" s="13">
        <f>60*183</f>
        <v>10980</v>
      </c>
      <c r="G39" s="83" t="s">
        <v>106</v>
      </c>
    </row>
    <row r="40" spans="2:7" x14ac:dyDescent="0.25">
      <c r="B40" s="151">
        <v>30</v>
      </c>
      <c r="C40" s="15" t="s">
        <v>39</v>
      </c>
      <c r="D40" s="14"/>
      <c r="E40" s="13">
        <v>1000</v>
      </c>
      <c r="F40" s="13">
        <v>1000</v>
      </c>
      <c r="G40" s="140"/>
    </row>
    <row r="41" spans="2:7" x14ac:dyDescent="0.25">
      <c r="B41" s="151">
        <v>31</v>
      </c>
      <c r="C41" s="15" t="s">
        <v>60</v>
      </c>
      <c r="D41" s="14"/>
      <c r="E41" s="13"/>
      <c r="F41" s="13">
        <v>113</v>
      </c>
      <c r="G41" s="138"/>
    </row>
    <row r="42" spans="2:7" x14ac:dyDescent="0.25">
      <c r="B42" s="151">
        <v>32</v>
      </c>
      <c r="C42" s="15" t="s">
        <v>74</v>
      </c>
      <c r="D42" s="14"/>
      <c r="E42" s="13">
        <v>500</v>
      </c>
      <c r="F42" s="13">
        <v>500</v>
      </c>
      <c r="G42" s="138"/>
    </row>
    <row r="43" spans="2:7" x14ac:dyDescent="0.25">
      <c r="B43" s="151">
        <v>33</v>
      </c>
      <c r="C43" s="15" t="s">
        <v>40</v>
      </c>
      <c r="D43" s="14"/>
      <c r="E43" s="13">
        <v>1500</v>
      </c>
      <c r="F43" s="13">
        <v>750</v>
      </c>
      <c r="G43" s="138"/>
    </row>
    <row r="44" spans="2:7" x14ac:dyDescent="0.25">
      <c r="B44" s="151">
        <v>34</v>
      </c>
      <c r="C44" s="15" t="s">
        <v>36</v>
      </c>
      <c r="D44" s="14"/>
      <c r="E44" s="13">
        <v>500</v>
      </c>
      <c r="F44" s="13">
        <v>500</v>
      </c>
      <c r="G44" s="138"/>
    </row>
    <row r="45" spans="2:7" x14ac:dyDescent="0.25">
      <c r="B45" s="151">
        <v>35</v>
      </c>
      <c r="C45" s="15" t="s">
        <v>38</v>
      </c>
      <c r="D45" s="14"/>
      <c r="E45" s="13">
        <v>650</v>
      </c>
      <c r="F45" s="13">
        <v>650</v>
      </c>
      <c r="G45" s="138"/>
    </row>
    <row r="46" spans="2:7" x14ac:dyDescent="0.25">
      <c r="B46" s="151">
        <v>36</v>
      </c>
      <c r="C46" s="15" t="s">
        <v>37</v>
      </c>
      <c r="D46" s="14"/>
      <c r="E46" s="13">
        <v>2400</v>
      </c>
      <c r="F46" s="13">
        <v>2100</v>
      </c>
      <c r="G46" s="89"/>
    </row>
    <row r="47" spans="2:7" x14ac:dyDescent="0.25">
      <c r="B47" s="151">
        <v>37</v>
      </c>
      <c r="C47" s="16" t="s">
        <v>87</v>
      </c>
      <c r="D47" s="17"/>
      <c r="E47" s="13">
        <v>1000</v>
      </c>
      <c r="F47" s="13">
        <v>690</v>
      </c>
      <c r="G47" s="142"/>
    </row>
    <row r="48" spans="2:7" ht="15.75" thickBot="1" x14ac:dyDescent="0.3">
      <c r="B48" s="22" t="s">
        <v>84</v>
      </c>
      <c r="C48" s="23"/>
      <c r="D48" s="23"/>
      <c r="E48" s="42">
        <f>SUM(E32:E47)</f>
        <v>26544</v>
      </c>
      <c r="F48" s="42">
        <f>SUM(F32:F47)</f>
        <v>24387</v>
      </c>
      <c r="G48" s="138"/>
    </row>
    <row r="49" spans="2:7" s="28" customFormat="1" x14ac:dyDescent="0.25">
      <c r="E49" s="11"/>
      <c r="F49" s="11"/>
      <c r="G49" s="140"/>
    </row>
    <row r="50" spans="2:7" s="28" customFormat="1" ht="15" x14ac:dyDescent="0.25">
      <c r="B50" s="31" t="s">
        <v>29</v>
      </c>
      <c r="C50" s="32"/>
      <c r="D50" s="33"/>
      <c r="E50" s="13"/>
      <c r="F50" s="13"/>
      <c r="G50" s="140"/>
    </row>
    <row r="51" spans="2:7" x14ac:dyDescent="0.25">
      <c r="B51" s="151">
        <v>38</v>
      </c>
      <c r="C51" s="91" t="s">
        <v>116</v>
      </c>
      <c r="D51" s="92"/>
      <c r="E51" s="13">
        <v>5100</v>
      </c>
      <c r="F51" s="13">
        <v>5100</v>
      </c>
      <c r="G51" s="139"/>
    </row>
    <row r="52" spans="2:7" x14ac:dyDescent="0.25">
      <c r="B52" s="151">
        <v>39</v>
      </c>
      <c r="C52" s="15" t="s">
        <v>78</v>
      </c>
      <c r="D52" s="14"/>
      <c r="E52" s="13">
        <v>0</v>
      </c>
      <c r="F52" s="13">
        <v>0</v>
      </c>
      <c r="G52" s="115" t="s">
        <v>117</v>
      </c>
    </row>
    <row r="53" spans="2:7" x14ac:dyDescent="0.25">
      <c r="B53" s="151">
        <v>40</v>
      </c>
      <c r="C53" s="15" t="s">
        <v>30</v>
      </c>
      <c r="D53" s="14"/>
      <c r="E53" s="13">
        <v>2100</v>
      </c>
      <c r="F53" s="13">
        <v>2500</v>
      </c>
      <c r="G53" s="139"/>
    </row>
    <row r="54" spans="2:7" x14ac:dyDescent="0.25">
      <c r="B54" s="151">
        <v>41</v>
      </c>
      <c r="C54" s="15" t="s">
        <v>31</v>
      </c>
      <c r="D54" s="14"/>
      <c r="E54" s="13">
        <v>7000</v>
      </c>
      <c r="F54" s="13">
        <v>6500</v>
      </c>
      <c r="G54" s="143"/>
    </row>
    <row r="55" spans="2:7" x14ac:dyDescent="0.25">
      <c r="B55" s="151">
        <v>42</v>
      </c>
      <c r="C55" s="15" t="s">
        <v>59</v>
      </c>
      <c r="D55" s="14"/>
      <c r="E55" s="13">
        <v>4360</v>
      </c>
      <c r="F55" s="13">
        <v>3346</v>
      </c>
      <c r="G55" s="115" t="s">
        <v>100</v>
      </c>
    </row>
    <row r="56" spans="2:7" x14ac:dyDescent="0.25">
      <c r="B56" s="151">
        <v>43</v>
      </c>
      <c r="C56" s="15" t="s">
        <v>127</v>
      </c>
      <c r="D56" s="14"/>
      <c r="E56" s="13">
        <v>3358</v>
      </c>
      <c r="F56" s="13">
        <v>4200</v>
      </c>
      <c r="G56" s="136"/>
    </row>
    <row r="57" spans="2:7" x14ac:dyDescent="0.25">
      <c r="B57" s="151">
        <v>44</v>
      </c>
      <c r="C57" s="15" t="s">
        <v>32</v>
      </c>
      <c r="D57" s="14"/>
      <c r="E57" s="13">
        <v>1400</v>
      </c>
      <c r="F57" s="13">
        <v>1400</v>
      </c>
      <c r="G57" s="139"/>
    </row>
    <row r="58" spans="2:7" x14ac:dyDescent="0.25">
      <c r="B58" s="151">
        <v>45</v>
      </c>
      <c r="C58" s="15" t="s">
        <v>33</v>
      </c>
      <c r="D58" s="14"/>
      <c r="E58" s="13">
        <v>1200</v>
      </c>
      <c r="F58" s="13">
        <v>1200</v>
      </c>
      <c r="G58" s="139"/>
    </row>
    <row r="59" spans="2:7" ht="15.75" thickBot="1" x14ac:dyDescent="0.3">
      <c r="B59" s="22" t="s">
        <v>85</v>
      </c>
      <c r="C59" s="23"/>
      <c r="D59" s="23"/>
      <c r="E59" s="42">
        <f>SUM(E51:E58)</f>
        <v>24518</v>
      </c>
      <c r="F59" s="42">
        <f>SUM(F51:F58)</f>
        <v>24246</v>
      </c>
      <c r="G59" s="138"/>
    </row>
    <row r="60" spans="2:7" s="28" customFormat="1" ht="15" thickBot="1" x14ac:dyDescent="0.3">
      <c r="E60" s="11"/>
      <c r="F60" s="11"/>
      <c r="G60" s="140"/>
    </row>
    <row r="61" spans="2:7" s="28" customFormat="1" ht="15.75" thickBot="1" x14ac:dyDescent="0.3">
      <c r="B61" s="29" t="s">
        <v>10</v>
      </c>
      <c r="C61" s="61"/>
      <c r="D61" s="68"/>
      <c r="E61" s="65"/>
      <c r="F61" s="65"/>
      <c r="G61" s="144"/>
    </row>
    <row r="62" spans="2:7" s="28" customFormat="1" ht="15" x14ac:dyDescent="0.25">
      <c r="B62" s="151">
        <v>46</v>
      </c>
      <c r="C62" s="164" t="s">
        <v>9</v>
      </c>
      <c r="D62" s="165"/>
      <c r="E62" s="34"/>
      <c r="F62" s="34"/>
      <c r="G62" s="144"/>
    </row>
    <row r="63" spans="2:7" x14ac:dyDescent="0.25">
      <c r="B63" s="151">
        <v>47</v>
      </c>
      <c r="C63" s="67"/>
      <c r="D63" s="19" t="s">
        <v>11</v>
      </c>
      <c r="E63" s="13">
        <v>64700</v>
      </c>
      <c r="F63" s="13">
        <v>67500</v>
      </c>
      <c r="G63" s="166" t="s">
        <v>118</v>
      </c>
    </row>
    <row r="64" spans="2:7" x14ac:dyDescent="0.25">
      <c r="B64" s="151">
        <v>48</v>
      </c>
      <c r="C64" s="67"/>
      <c r="D64" s="19" t="s">
        <v>12</v>
      </c>
      <c r="E64" s="13">
        <v>4996</v>
      </c>
      <c r="F64" s="13">
        <f>ROUND(F63*0.0765,0)</f>
        <v>5164</v>
      </c>
      <c r="G64" s="166"/>
    </row>
    <row r="65" spans="2:7" x14ac:dyDescent="0.25">
      <c r="B65" s="151">
        <v>49</v>
      </c>
      <c r="C65" s="67"/>
      <c r="D65" s="19" t="s">
        <v>13</v>
      </c>
      <c r="E65" s="13">
        <v>9490</v>
      </c>
      <c r="F65" s="13">
        <v>11633</v>
      </c>
      <c r="G65" s="166" t="s">
        <v>129</v>
      </c>
    </row>
    <row r="66" spans="2:7" x14ac:dyDescent="0.25">
      <c r="B66" s="151">
        <v>50</v>
      </c>
      <c r="C66" s="67"/>
      <c r="D66" s="19" t="s">
        <v>14</v>
      </c>
      <c r="E66" s="13">
        <v>6470</v>
      </c>
      <c r="F66" s="13">
        <f>F63*0.1</f>
        <v>6750</v>
      </c>
      <c r="G66" s="166"/>
    </row>
    <row r="67" spans="2:7" x14ac:dyDescent="0.25">
      <c r="B67" s="151">
        <v>51</v>
      </c>
      <c r="C67" s="67"/>
      <c r="D67" s="19" t="s">
        <v>15</v>
      </c>
      <c r="E67" s="13">
        <v>6470</v>
      </c>
      <c r="F67" s="13">
        <f>F63*0.1</f>
        <v>6750</v>
      </c>
      <c r="G67" s="140"/>
    </row>
    <row r="68" spans="2:7" s="6" customFormat="1" ht="15.75" thickBot="1" x14ac:dyDescent="0.3">
      <c r="B68" s="151">
        <v>52</v>
      </c>
      <c r="C68" s="71"/>
      <c r="D68" s="98" t="s">
        <v>82</v>
      </c>
      <c r="E68" s="42">
        <f>SUM(E63:E67)</f>
        <v>92126</v>
      </c>
      <c r="F68" s="42">
        <f>SUM(F63:F67)</f>
        <v>97797</v>
      </c>
      <c r="G68" s="145"/>
    </row>
    <row r="69" spans="2:7" s="28" customFormat="1" ht="15" x14ac:dyDescent="0.25">
      <c r="B69" s="151">
        <v>53</v>
      </c>
      <c r="C69" s="99" t="s">
        <v>16</v>
      </c>
      <c r="D69" s="68"/>
      <c r="E69" s="34"/>
      <c r="F69" s="34"/>
      <c r="G69" s="144"/>
    </row>
    <row r="70" spans="2:7" x14ac:dyDescent="0.25">
      <c r="B70" s="151">
        <v>54</v>
      </c>
      <c r="C70" s="67"/>
      <c r="D70" s="19" t="s">
        <v>17</v>
      </c>
      <c r="E70" s="13">
        <v>16536</v>
      </c>
      <c r="F70" s="39">
        <f>15.37*24*52</f>
        <v>19181.759999999998</v>
      </c>
      <c r="G70" s="162" t="s">
        <v>136</v>
      </c>
    </row>
    <row r="71" spans="2:7" x14ac:dyDescent="0.25">
      <c r="B71" s="151">
        <v>55</v>
      </c>
      <c r="C71" s="67"/>
      <c r="D71" s="19" t="s">
        <v>13</v>
      </c>
      <c r="E71" s="13">
        <v>0</v>
      </c>
      <c r="F71" s="39">
        <v>0</v>
      </c>
      <c r="G71" s="163"/>
    </row>
    <row r="72" spans="2:7" x14ac:dyDescent="0.25">
      <c r="B72" s="151">
        <v>56</v>
      </c>
      <c r="C72" s="67"/>
      <c r="D72" s="19" t="s">
        <v>15</v>
      </c>
      <c r="E72" s="13">
        <v>750</v>
      </c>
      <c r="F72" s="39">
        <f>F70*0.1</f>
        <v>1918.1759999999999</v>
      </c>
      <c r="G72" s="132" t="s">
        <v>119</v>
      </c>
    </row>
    <row r="73" spans="2:7" x14ac:dyDescent="0.25">
      <c r="B73" s="151">
        <v>57</v>
      </c>
      <c r="C73" s="67"/>
      <c r="D73" s="19" t="s">
        <v>14</v>
      </c>
      <c r="E73" s="13">
        <v>0</v>
      </c>
      <c r="F73" s="39">
        <v>0</v>
      </c>
      <c r="G73" s="133" t="s">
        <v>120</v>
      </c>
    </row>
    <row r="74" spans="2:7" s="28" customFormat="1" ht="15.75" thickBot="1" x14ac:dyDescent="0.3">
      <c r="B74" s="151">
        <v>58</v>
      </c>
      <c r="C74" s="101"/>
      <c r="D74" s="102" t="s">
        <v>92</v>
      </c>
      <c r="E74" s="100">
        <f>SUM(E70:E73)</f>
        <v>17286</v>
      </c>
      <c r="F74" s="100">
        <f>SUM(F70:F73)</f>
        <v>21099.935999999998</v>
      </c>
      <c r="G74" s="134" t="s">
        <v>121</v>
      </c>
    </row>
    <row r="75" spans="2:7" s="28" customFormat="1" ht="15" x14ac:dyDescent="0.25">
      <c r="B75" s="151">
        <v>59</v>
      </c>
      <c r="C75" s="99" t="s">
        <v>18</v>
      </c>
      <c r="D75" s="68"/>
      <c r="E75" s="34"/>
      <c r="F75" s="34"/>
      <c r="G75" s="144"/>
    </row>
    <row r="76" spans="2:7" x14ac:dyDescent="0.25">
      <c r="B76" s="151">
        <v>60</v>
      </c>
      <c r="C76" s="67"/>
      <c r="D76" s="2" t="s">
        <v>17</v>
      </c>
      <c r="E76" s="13">
        <v>4200</v>
      </c>
      <c r="F76" s="13">
        <v>4120</v>
      </c>
      <c r="G76" s="131" t="s">
        <v>91</v>
      </c>
    </row>
    <row r="77" spans="2:7" s="28" customFormat="1" x14ac:dyDescent="0.25">
      <c r="B77" s="151">
        <v>61</v>
      </c>
      <c r="C77" s="67"/>
      <c r="D77" s="2" t="s">
        <v>14</v>
      </c>
      <c r="E77" s="13">
        <v>100</v>
      </c>
      <c r="F77" s="26">
        <v>100</v>
      </c>
      <c r="G77" s="115" t="s">
        <v>122</v>
      </c>
    </row>
    <row r="78" spans="2:7" s="103" customFormat="1" ht="26.25" thickBot="1" x14ac:dyDescent="0.3">
      <c r="B78" s="151">
        <v>62</v>
      </c>
      <c r="C78" s="104"/>
      <c r="D78" s="105" t="s">
        <v>93</v>
      </c>
      <c r="E78" s="86">
        <f>SUM(E76:E77)</f>
        <v>4300</v>
      </c>
      <c r="F78" s="86">
        <f>SUM(F76:F77)</f>
        <v>4220</v>
      </c>
      <c r="G78" s="52" t="s">
        <v>123</v>
      </c>
    </row>
    <row r="79" spans="2:7" s="28" customFormat="1" ht="15" x14ac:dyDescent="0.25">
      <c r="B79" s="151">
        <v>63</v>
      </c>
      <c r="C79" s="99" t="s">
        <v>76</v>
      </c>
      <c r="D79" s="68"/>
      <c r="E79" s="34"/>
      <c r="F79" s="34"/>
      <c r="G79" s="144"/>
    </row>
    <row r="80" spans="2:7" ht="15" x14ac:dyDescent="0.25">
      <c r="B80" s="151">
        <v>64</v>
      </c>
      <c r="C80" s="70"/>
      <c r="D80" s="19" t="s">
        <v>17</v>
      </c>
      <c r="E80" s="13">
        <v>5500</v>
      </c>
      <c r="F80" s="26">
        <v>6687</v>
      </c>
      <c r="G80" s="159" t="s">
        <v>135</v>
      </c>
    </row>
    <row r="81" spans="2:7" x14ac:dyDescent="0.25">
      <c r="B81" s="151">
        <v>65</v>
      </c>
      <c r="C81" s="67"/>
      <c r="D81" s="19" t="s">
        <v>13</v>
      </c>
      <c r="E81" s="13">
        <v>0</v>
      </c>
      <c r="F81" s="26">
        <v>0</v>
      </c>
      <c r="G81" s="160"/>
    </row>
    <row r="82" spans="2:7" ht="18.75" customHeight="1" x14ac:dyDescent="0.25">
      <c r="B82" s="151">
        <v>66</v>
      </c>
      <c r="C82" s="67"/>
      <c r="D82" s="19" t="s">
        <v>15</v>
      </c>
      <c r="E82" s="13">
        <v>0</v>
      </c>
      <c r="F82" s="26">
        <v>0</v>
      </c>
      <c r="G82" s="161"/>
    </row>
    <row r="83" spans="2:7" x14ac:dyDescent="0.25">
      <c r="B83" s="151">
        <v>67</v>
      </c>
      <c r="C83" s="67"/>
      <c r="D83" s="19" t="s">
        <v>14</v>
      </c>
      <c r="E83" s="13">
        <v>500</v>
      </c>
      <c r="F83" s="26">
        <v>500</v>
      </c>
      <c r="G83" s="162" t="s">
        <v>124</v>
      </c>
    </row>
    <row r="84" spans="2:7" s="103" customFormat="1" ht="15.75" thickBot="1" x14ac:dyDescent="0.3">
      <c r="B84" s="151">
        <v>68</v>
      </c>
      <c r="C84" s="104"/>
      <c r="D84" s="105" t="s">
        <v>94</v>
      </c>
      <c r="E84" s="86">
        <f>SUM(E80:E83)</f>
        <v>6000</v>
      </c>
      <c r="F84" s="86">
        <f>SUM(F80:F83)</f>
        <v>7187</v>
      </c>
      <c r="G84" s="163"/>
    </row>
    <row r="85" spans="2:7" s="28" customFormat="1" ht="15" x14ac:dyDescent="0.25">
      <c r="B85" s="151">
        <v>69</v>
      </c>
      <c r="C85" s="99" t="s">
        <v>75</v>
      </c>
      <c r="D85" s="68"/>
      <c r="E85" s="34"/>
      <c r="F85" s="34"/>
      <c r="G85" s="144"/>
    </row>
    <row r="86" spans="2:7" s="27" customFormat="1" ht="13.9" customHeight="1" x14ac:dyDescent="0.25">
      <c r="B86" s="151">
        <v>70</v>
      </c>
      <c r="C86" s="106"/>
      <c r="D86" s="107" t="s">
        <v>17</v>
      </c>
      <c r="E86" s="26">
        <v>5000</v>
      </c>
      <c r="F86" s="26">
        <v>5265</v>
      </c>
      <c r="G86" s="159" t="s">
        <v>134</v>
      </c>
    </row>
    <row r="87" spans="2:7" s="27" customFormat="1" ht="14.25" customHeight="1" x14ac:dyDescent="0.25">
      <c r="B87" s="151">
        <v>71</v>
      </c>
      <c r="C87" s="106"/>
      <c r="D87" s="107" t="s">
        <v>13</v>
      </c>
      <c r="E87" s="26">
        <v>0</v>
      </c>
      <c r="F87" s="26">
        <v>0</v>
      </c>
      <c r="G87" s="160"/>
    </row>
    <row r="88" spans="2:7" s="27" customFormat="1" ht="24.75" customHeight="1" x14ac:dyDescent="0.25">
      <c r="B88" s="151">
        <v>72</v>
      </c>
      <c r="C88" s="106"/>
      <c r="D88" s="107" t="s">
        <v>15</v>
      </c>
      <c r="E88" s="26">
        <v>0</v>
      </c>
      <c r="F88" s="26">
        <v>0</v>
      </c>
      <c r="G88" s="161"/>
    </row>
    <row r="89" spans="2:7" s="27" customFormat="1" x14ac:dyDescent="0.25">
      <c r="B89" s="151">
        <v>73</v>
      </c>
      <c r="C89" s="106"/>
      <c r="D89" s="107" t="s">
        <v>14</v>
      </c>
      <c r="E89" s="26">
        <v>500</v>
      </c>
      <c r="F89" s="26">
        <v>500</v>
      </c>
      <c r="G89" s="159" t="s">
        <v>124</v>
      </c>
    </row>
    <row r="90" spans="2:7" s="103" customFormat="1" ht="15.75" thickBot="1" x14ac:dyDescent="0.3">
      <c r="B90" s="151">
        <v>74</v>
      </c>
      <c r="C90" s="108"/>
      <c r="D90" s="109" t="s">
        <v>107</v>
      </c>
      <c r="E90" s="88">
        <f>SUM(E86:E89)</f>
        <v>5500</v>
      </c>
      <c r="F90" s="88">
        <f>SUM(F86:F89)</f>
        <v>5765</v>
      </c>
      <c r="G90" s="161"/>
    </row>
    <row r="91" spans="2:7" s="28" customFormat="1" ht="15" x14ac:dyDescent="0.25">
      <c r="B91" s="151">
        <v>75</v>
      </c>
      <c r="C91" s="99" t="s">
        <v>20</v>
      </c>
      <c r="D91" s="68"/>
      <c r="E91" s="34"/>
      <c r="F91" s="34"/>
      <c r="G91" s="144"/>
    </row>
    <row r="92" spans="2:7" s="27" customFormat="1" x14ac:dyDescent="0.25">
      <c r="B92" s="151">
        <v>76</v>
      </c>
      <c r="C92" s="106"/>
      <c r="D92" s="27" t="s">
        <v>21</v>
      </c>
      <c r="E92" s="26">
        <v>1200</v>
      </c>
      <c r="F92" s="26">
        <v>1400</v>
      </c>
      <c r="G92" s="136"/>
    </row>
    <row r="93" spans="2:7" s="27" customFormat="1" ht="25.5" x14ac:dyDescent="0.25">
      <c r="B93" s="151">
        <v>77</v>
      </c>
      <c r="C93" s="106"/>
      <c r="D93" s="27" t="s">
        <v>22</v>
      </c>
      <c r="E93" s="26">
        <v>10980</v>
      </c>
      <c r="F93" s="26">
        <f>10980-1750</f>
        <v>9230</v>
      </c>
      <c r="G93" s="52" t="s">
        <v>125</v>
      </c>
    </row>
    <row r="94" spans="2:7" s="27" customFormat="1" x14ac:dyDescent="0.25">
      <c r="B94" s="151">
        <v>78</v>
      </c>
      <c r="C94" s="106"/>
      <c r="D94" s="27" t="s">
        <v>23</v>
      </c>
      <c r="E94" s="26">
        <v>125</v>
      </c>
      <c r="F94" s="26">
        <v>125</v>
      </c>
      <c r="G94" s="136"/>
    </row>
    <row r="95" spans="2:7" s="27" customFormat="1" ht="25.5" x14ac:dyDescent="0.25">
      <c r="B95" s="151">
        <v>79</v>
      </c>
      <c r="C95" s="106"/>
      <c r="D95" s="27" t="s">
        <v>24</v>
      </c>
      <c r="E95" s="26">
        <v>1450</v>
      </c>
      <c r="F95" s="26">
        <v>1450</v>
      </c>
      <c r="G95" s="137" t="s">
        <v>132</v>
      </c>
    </row>
    <row r="96" spans="2:7" s="27" customFormat="1" x14ac:dyDescent="0.25">
      <c r="B96" s="151">
        <v>80</v>
      </c>
      <c r="C96" s="106"/>
      <c r="D96" s="27" t="s">
        <v>27</v>
      </c>
      <c r="E96" s="26">
        <v>200</v>
      </c>
      <c r="F96" s="26">
        <v>200</v>
      </c>
      <c r="G96" s="110"/>
    </row>
    <row r="97" spans="1:7" s="27" customFormat="1" x14ac:dyDescent="0.25">
      <c r="B97" s="151">
        <v>81</v>
      </c>
      <c r="C97" s="106"/>
      <c r="D97" s="27" t="s">
        <v>25</v>
      </c>
      <c r="E97" s="26">
        <v>5800</v>
      </c>
      <c r="F97" s="26">
        <v>5800</v>
      </c>
      <c r="G97" s="111"/>
    </row>
    <row r="98" spans="1:7" s="27" customFormat="1" ht="25.5" x14ac:dyDescent="0.25">
      <c r="B98" s="151">
        <v>82</v>
      </c>
      <c r="C98" s="106"/>
      <c r="D98" s="27" t="s">
        <v>26</v>
      </c>
      <c r="E98" s="26">
        <v>270</v>
      </c>
      <c r="F98" s="26">
        <v>270</v>
      </c>
      <c r="G98" s="137" t="s">
        <v>132</v>
      </c>
    </row>
    <row r="99" spans="1:7" s="27" customFormat="1" x14ac:dyDescent="0.25">
      <c r="B99" s="151">
        <v>83</v>
      </c>
      <c r="C99" s="106"/>
      <c r="D99" s="27" t="s">
        <v>67</v>
      </c>
      <c r="E99" s="26">
        <v>500</v>
      </c>
      <c r="F99" s="26">
        <v>500</v>
      </c>
      <c r="G99" s="136"/>
    </row>
    <row r="100" spans="1:7" s="27" customFormat="1" x14ac:dyDescent="0.25">
      <c r="B100" s="151">
        <v>84</v>
      </c>
      <c r="C100" s="106"/>
      <c r="D100" s="27" t="s">
        <v>19</v>
      </c>
      <c r="E100" s="26">
        <v>1200</v>
      </c>
      <c r="F100" s="26">
        <v>1200</v>
      </c>
      <c r="G100" s="136"/>
    </row>
    <row r="101" spans="1:7" s="103" customFormat="1" ht="15.75" thickBot="1" x14ac:dyDescent="0.3">
      <c r="B101" s="151">
        <v>85</v>
      </c>
      <c r="C101" s="104"/>
      <c r="D101" s="112" t="s">
        <v>95</v>
      </c>
      <c r="E101" s="87">
        <f>SUM(E92:E100)</f>
        <v>21725</v>
      </c>
      <c r="F101" s="87">
        <f>SUM(F92:F100)</f>
        <v>20175</v>
      </c>
      <c r="G101" s="146"/>
    </row>
    <row r="102" spans="1:7" s="27" customFormat="1" ht="15.75" thickBot="1" x14ac:dyDescent="0.3">
      <c r="B102" s="151">
        <v>86</v>
      </c>
      <c r="C102" s="104" t="s">
        <v>99</v>
      </c>
      <c r="D102" s="113"/>
      <c r="E102" s="114">
        <v>2481</v>
      </c>
      <c r="F102" s="114">
        <v>2697</v>
      </c>
      <c r="G102" s="115" t="s">
        <v>126</v>
      </c>
    </row>
    <row r="103" spans="1:7" s="27" customFormat="1" ht="15.75" thickBot="1" x14ac:dyDescent="0.3">
      <c r="B103" s="151">
        <v>87</v>
      </c>
      <c r="C103" s="116" t="s">
        <v>28</v>
      </c>
      <c r="D103" s="117"/>
      <c r="E103" s="118">
        <v>1567</v>
      </c>
      <c r="F103" s="119">
        <v>1551</v>
      </c>
      <c r="G103" s="110"/>
    </row>
    <row r="104" spans="1:7" s="27" customFormat="1" ht="15.75" thickBot="1" x14ac:dyDescent="0.3">
      <c r="B104" s="116" t="s">
        <v>83</v>
      </c>
      <c r="C104" s="120"/>
      <c r="D104" s="117"/>
      <c r="E104" s="121">
        <f>E68+E74+E78+E84+E90+E101+E102+E103</f>
        <v>150985</v>
      </c>
      <c r="F104" s="121">
        <f>F68+F74+F78+F84+F90+F101+F102+F103</f>
        <v>160491.93599999999</v>
      </c>
      <c r="G104" s="136"/>
    </row>
    <row r="105" spans="1:7" s="27" customFormat="1" ht="15" x14ac:dyDescent="0.25">
      <c r="B105" s="103"/>
      <c r="E105" s="154"/>
      <c r="F105" s="154"/>
      <c r="G105" s="136"/>
    </row>
    <row r="106" spans="1:7" s="27" customFormat="1" ht="15" x14ac:dyDescent="0.25">
      <c r="B106" s="103"/>
      <c r="E106" s="154"/>
      <c r="F106" s="154"/>
      <c r="G106" s="136"/>
    </row>
    <row r="107" spans="1:7" s="28" customFormat="1" ht="15" thickBot="1" x14ac:dyDescent="0.3">
      <c r="E107" s="11"/>
      <c r="F107" s="11"/>
      <c r="G107" s="140"/>
    </row>
    <row r="108" spans="1:7" s="28" customFormat="1" ht="15.75" thickBot="1" x14ac:dyDescent="0.3">
      <c r="B108" s="29" t="s">
        <v>43</v>
      </c>
      <c r="C108" s="73"/>
      <c r="D108" s="74"/>
      <c r="E108" s="44"/>
      <c r="F108" s="44"/>
      <c r="G108" s="140"/>
    </row>
    <row r="109" spans="1:7" x14ac:dyDescent="0.25">
      <c r="B109" s="151">
        <v>88</v>
      </c>
      <c r="C109" s="84" t="s">
        <v>7</v>
      </c>
      <c r="D109" s="85"/>
      <c r="E109" s="34">
        <v>750</v>
      </c>
      <c r="F109" s="34">
        <v>750</v>
      </c>
      <c r="G109" s="138"/>
    </row>
    <row r="110" spans="1:7" x14ac:dyDescent="0.25">
      <c r="B110" s="151">
        <v>89</v>
      </c>
      <c r="C110" s="76" t="s">
        <v>101</v>
      </c>
      <c r="D110" s="17"/>
      <c r="E110" s="13">
        <v>600</v>
      </c>
      <c r="F110" s="13">
        <v>600</v>
      </c>
      <c r="G110" s="138"/>
    </row>
    <row r="111" spans="1:7" x14ac:dyDescent="0.25">
      <c r="B111" s="151">
        <v>90</v>
      </c>
      <c r="C111" s="67" t="s">
        <v>52</v>
      </c>
      <c r="D111" s="19"/>
      <c r="E111" s="13">
        <v>500</v>
      </c>
      <c r="F111" s="13">
        <v>500</v>
      </c>
      <c r="G111" s="138"/>
    </row>
    <row r="112" spans="1:7" s="46" customFormat="1" x14ac:dyDescent="0.25">
      <c r="A112" s="2"/>
      <c r="B112" s="151">
        <v>91</v>
      </c>
      <c r="C112" s="76" t="s">
        <v>4</v>
      </c>
      <c r="D112" s="17"/>
      <c r="E112" s="13">
        <v>540</v>
      </c>
      <c r="F112" s="13">
        <v>540</v>
      </c>
      <c r="G112" s="138"/>
    </row>
    <row r="113" spans="1:7" s="46" customFormat="1" x14ac:dyDescent="0.25">
      <c r="A113" s="2"/>
      <c r="B113" s="151">
        <v>92</v>
      </c>
      <c r="C113" s="75" t="s">
        <v>55</v>
      </c>
      <c r="D113" s="19"/>
      <c r="E113" s="13">
        <v>50</v>
      </c>
      <c r="F113" s="13">
        <v>50</v>
      </c>
      <c r="G113" s="138"/>
    </row>
    <row r="114" spans="1:7" s="46" customFormat="1" x14ac:dyDescent="0.25">
      <c r="A114" s="2"/>
      <c r="B114" s="151">
        <v>93</v>
      </c>
      <c r="C114" s="76" t="s">
        <v>53</v>
      </c>
      <c r="D114" s="17"/>
      <c r="E114" s="13">
        <v>600</v>
      </c>
      <c r="F114" s="13">
        <v>600</v>
      </c>
      <c r="G114" s="138"/>
    </row>
    <row r="115" spans="1:7" s="46" customFormat="1" x14ac:dyDescent="0.25">
      <c r="A115" s="2"/>
      <c r="B115" s="151">
        <v>94</v>
      </c>
      <c r="C115" s="76" t="s">
        <v>102</v>
      </c>
      <c r="D115" s="17"/>
      <c r="E115" s="13"/>
      <c r="F115" s="13"/>
      <c r="G115" s="138"/>
    </row>
    <row r="116" spans="1:7" s="46" customFormat="1" x14ac:dyDescent="0.25">
      <c r="A116" s="2"/>
      <c r="B116" s="151">
        <v>95</v>
      </c>
      <c r="C116" s="67" t="s">
        <v>109</v>
      </c>
      <c r="D116" s="19"/>
      <c r="E116" s="13">
        <v>0</v>
      </c>
      <c r="F116" s="13">
        <v>0</v>
      </c>
      <c r="G116" s="141"/>
    </row>
    <row r="117" spans="1:7" s="46" customFormat="1" x14ac:dyDescent="0.25">
      <c r="A117" s="2"/>
      <c r="B117" s="151">
        <v>96</v>
      </c>
      <c r="C117" s="67" t="s">
        <v>103</v>
      </c>
      <c r="D117" s="19"/>
      <c r="E117" s="13">
        <v>250</v>
      </c>
      <c r="F117" s="13">
        <v>500</v>
      </c>
      <c r="G117" s="89"/>
    </row>
    <row r="118" spans="1:7" s="46" customFormat="1" x14ac:dyDescent="0.25">
      <c r="A118" s="2"/>
      <c r="B118" s="151">
        <v>97</v>
      </c>
      <c r="C118" s="67" t="s">
        <v>104</v>
      </c>
      <c r="D118" s="19"/>
      <c r="E118" s="13">
        <v>500</v>
      </c>
      <c r="F118" s="13">
        <v>250</v>
      </c>
      <c r="G118" s="141"/>
    </row>
    <row r="119" spans="1:7" s="46" customFormat="1" x14ac:dyDescent="0.25">
      <c r="A119" s="2"/>
      <c r="B119" s="151">
        <v>98</v>
      </c>
      <c r="C119" s="67" t="s">
        <v>110</v>
      </c>
      <c r="D119" s="19"/>
      <c r="E119" s="150"/>
      <c r="F119" s="150"/>
      <c r="G119" s="149" t="s">
        <v>111</v>
      </c>
    </row>
    <row r="120" spans="1:7" s="46" customFormat="1" x14ac:dyDescent="0.25">
      <c r="A120" s="2"/>
      <c r="B120" s="151">
        <v>99</v>
      </c>
      <c r="C120" s="75" t="s">
        <v>45</v>
      </c>
      <c r="D120" s="14"/>
      <c r="E120" s="13">
        <v>300</v>
      </c>
      <c r="F120" s="13">
        <v>300</v>
      </c>
      <c r="G120" s="138"/>
    </row>
    <row r="121" spans="1:7" s="46" customFormat="1" x14ac:dyDescent="0.25">
      <c r="A121" s="2"/>
      <c r="B121" s="151">
        <v>100</v>
      </c>
      <c r="C121" s="75" t="s">
        <v>44</v>
      </c>
      <c r="D121" s="14"/>
      <c r="E121" s="13">
        <v>300</v>
      </c>
      <c r="F121" s="13">
        <v>300</v>
      </c>
      <c r="G121" s="138"/>
    </row>
    <row r="122" spans="1:7" s="46" customFormat="1" x14ac:dyDescent="0.25">
      <c r="A122" s="2"/>
      <c r="B122" s="151">
        <v>101</v>
      </c>
      <c r="C122" s="76" t="s">
        <v>50</v>
      </c>
      <c r="D122" s="17"/>
      <c r="E122" s="13">
        <v>600</v>
      </c>
      <c r="F122" s="13">
        <v>600</v>
      </c>
      <c r="G122" s="141"/>
    </row>
    <row r="123" spans="1:7" s="46" customFormat="1" ht="25.5" x14ac:dyDescent="0.25">
      <c r="A123" s="2"/>
      <c r="B123" s="151">
        <v>102</v>
      </c>
      <c r="C123" s="67" t="s">
        <v>96</v>
      </c>
      <c r="D123" s="19"/>
      <c r="E123" s="39"/>
      <c r="F123" s="39">
        <v>3500</v>
      </c>
      <c r="G123" s="83" t="s">
        <v>137</v>
      </c>
    </row>
    <row r="124" spans="1:7" x14ac:dyDescent="0.25">
      <c r="B124" s="151">
        <v>103</v>
      </c>
      <c r="C124" s="76" t="s">
        <v>98</v>
      </c>
      <c r="D124" s="17"/>
      <c r="E124" s="39"/>
      <c r="F124" s="26"/>
      <c r="G124" s="147" t="s">
        <v>111</v>
      </c>
    </row>
    <row r="125" spans="1:7" x14ac:dyDescent="0.25">
      <c r="B125" s="151">
        <v>104</v>
      </c>
      <c r="C125" s="76" t="s">
        <v>54</v>
      </c>
      <c r="D125" s="17"/>
      <c r="E125" s="39">
        <v>200</v>
      </c>
      <c r="F125" s="13">
        <v>200</v>
      </c>
      <c r="G125" s="138"/>
    </row>
    <row r="126" spans="1:7" x14ac:dyDescent="0.25">
      <c r="B126" s="151">
        <v>105</v>
      </c>
      <c r="C126" s="76" t="s">
        <v>46</v>
      </c>
      <c r="D126" s="17"/>
      <c r="E126" s="39">
        <v>4900</v>
      </c>
      <c r="F126" s="13">
        <v>4900</v>
      </c>
      <c r="G126" s="141"/>
    </row>
    <row r="127" spans="1:7" x14ac:dyDescent="0.25">
      <c r="B127" s="151">
        <v>106</v>
      </c>
      <c r="C127" s="76" t="s">
        <v>51</v>
      </c>
      <c r="D127" s="17"/>
      <c r="E127" s="39">
        <v>300</v>
      </c>
      <c r="F127" s="13">
        <v>300</v>
      </c>
      <c r="G127" s="138"/>
    </row>
    <row r="128" spans="1:7" s="28" customFormat="1" x14ac:dyDescent="0.25">
      <c r="B128" s="151">
        <v>107</v>
      </c>
      <c r="C128" s="76" t="s">
        <v>49</v>
      </c>
      <c r="D128" s="17"/>
      <c r="E128" s="39">
        <v>125</v>
      </c>
      <c r="F128" s="13">
        <v>225</v>
      </c>
      <c r="G128" s="138"/>
    </row>
    <row r="129" spans="1:7" x14ac:dyDescent="0.25">
      <c r="B129" s="151">
        <v>108</v>
      </c>
      <c r="C129" s="78" t="s">
        <v>48</v>
      </c>
      <c r="D129" s="36"/>
      <c r="E129" s="72"/>
      <c r="F129" s="26"/>
      <c r="G129" s="140"/>
    </row>
    <row r="130" spans="1:7" s="46" customFormat="1" ht="25.5" x14ac:dyDescent="0.25">
      <c r="B130" s="151">
        <v>109</v>
      </c>
      <c r="C130" s="79"/>
      <c r="D130" s="50" t="s">
        <v>97</v>
      </c>
      <c r="E130" s="93"/>
      <c r="F130" s="94">
        <v>1400</v>
      </c>
      <c r="G130" s="69" t="s">
        <v>133</v>
      </c>
    </row>
    <row r="131" spans="1:7" x14ac:dyDescent="0.25">
      <c r="B131" s="151">
        <v>110</v>
      </c>
      <c r="C131" s="67" t="s">
        <v>79</v>
      </c>
      <c r="E131" s="72">
        <v>600</v>
      </c>
      <c r="F131" s="26">
        <v>200</v>
      </c>
      <c r="G131" s="141"/>
    </row>
    <row r="132" spans="1:7" x14ac:dyDescent="0.25">
      <c r="B132" s="151">
        <v>111</v>
      </c>
      <c r="C132" s="77" t="s">
        <v>61</v>
      </c>
      <c r="D132" s="21"/>
      <c r="E132" s="72">
        <v>3000</v>
      </c>
      <c r="F132" s="26">
        <v>3000</v>
      </c>
      <c r="G132" s="141"/>
    </row>
    <row r="133" spans="1:7" ht="15" thickBot="1" x14ac:dyDescent="0.3">
      <c r="B133" s="151">
        <v>112</v>
      </c>
      <c r="C133" s="80" t="s">
        <v>47</v>
      </c>
      <c r="D133" s="38"/>
      <c r="E133" s="95">
        <v>1000</v>
      </c>
      <c r="F133" s="96">
        <v>1000</v>
      </c>
      <c r="G133" s="138"/>
    </row>
    <row r="134" spans="1:7" s="28" customFormat="1" ht="15.75" thickBot="1" x14ac:dyDescent="0.3">
      <c r="B134" s="30" t="s">
        <v>56</v>
      </c>
      <c r="C134" s="3"/>
      <c r="D134" s="24"/>
      <c r="E134" s="97">
        <f>SUM(E109:E133)</f>
        <v>15115</v>
      </c>
      <c r="F134" s="86">
        <f>SUM(F109:F133)</f>
        <v>19715</v>
      </c>
      <c r="G134" s="138"/>
    </row>
    <row r="135" spans="1:7" ht="15.75" thickBot="1" x14ac:dyDescent="0.3">
      <c r="A135" s="28"/>
      <c r="B135" s="1"/>
      <c r="E135" s="11"/>
      <c r="F135" s="11"/>
      <c r="G135" s="140"/>
    </row>
    <row r="136" spans="1:7" s="27" customFormat="1" ht="18.75" thickBot="1" x14ac:dyDescent="0.3">
      <c r="A136" s="155" t="s">
        <v>138</v>
      </c>
      <c r="B136" s="120"/>
      <c r="C136" s="120"/>
      <c r="D136" s="122"/>
      <c r="E136" s="123">
        <f>E48+E59+E104+E134</f>
        <v>217162</v>
      </c>
      <c r="F136" s="123">
        <f>F48+F59+F104+F134</f>
        <v>228839.93599999999</v>
      </c>
      <c r="G136" s="136"/>
    </row>
    <row r="137" spans="1:7" s="27" customFormat="1" ht="18" x14ac:dyDescent="0.25">
      <c r="A137" s="157"/>
      <c r="E137" s="154"/>
      <c r="F137" s="154"/>
      <c r="G137" s="136"/>
    </row>
    <row r="138" spans="1:7" s="125" customFormat="1" ht="15" thickBot="1" x14ac:dyDescent="0.3">
      <c r="A138" s="27"/>
      <c r="B138" s="27"/>
      <c r="C138" s="27"/>
      <c r="D138" s="27"/>
      <c r="E138" s="124"/>
      <c r="F138" s="124"/>
      <c r="G138" s="136"/>
    </row>
    <row r="139" spans="1:7" s="27" customFormat="1" ht="26.25" customHeight="1" thickBot="1" x14ac:dyDescent="0.3">
      <c r="A139" s="158" t="s">
        <v>57</v>
      </c>
      <c r="B139" s="126"/>
      <c r="C139" s="120"/>
      <c r="D139" s="122"/>
      <c r="E139" s="127">
        <f>E25-E136</f>
        <v>88</v>
      </c>
      <c r="F139" s="123">
        <f>F25-F136</f>
        <v>222.06400000001304</v>
      </c>
      <c r="G139" s="148"/>
    </row>
    <row r="140" spans="1:7" s="4" customFormat="1" ht="15" x14ac:dyDescent="0.25">
      <c r="A140" s="2"/>
      <c r="B140" s="2"/>
      <c r="C140" s="7"/>
      <c r="D140" s="7"/>
      <c r="E140" s="49"/>
      <c r="F140" s="49"/>
      <c r="G140" s="56"/>
    </row>
    <row r="141" spans="1:7" x14ac:dyDescent="0.25">
      <c r="G141" s="55"/>
    </row>
  </sheetData>
  <mergeCells count="8">
    <mergeCell ref="G86:G88"/>
    <mergeCell ref="G89:G90"/>
    <mergeCell ref="G70:G71"/>
    <mergeCell ref="C62:D62"/>
    <mergeCell ref="G63:G64"/>
    <mergeCell ref="G65:G66"/>
    <mergeCell ref="G80:G82"/>
    <mergeCell ref="G83:G84"/>
  </mergeCells>
  <pageMargins left="0.25" right="0.25" top="0.5" bottom="0.5" header="0.3" footer="0.3"/>
  <pageSetup fitToHeight="0" orientation="landscape" r:id="rId1"/>
  <headerFooter>
    <oddHeader xml:space="preserve">&amp;LUUCC FY16-17 Budget Proposal
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FY16-17</vt:lpstr>
      <vt:lpstr>'FY16-17'!Print_Titles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 Bonk</dc:creator>
  <cp:lastModifiedBy>Helen</cp:lastModifiedBy>
  <cp:lastPrinted>2016-05-20T14:17:37Z</cp:lastPrinted>
  <dcterms:created xsi:type="dcterms:W3CDTF">2016-01-03T23:36:02Z</dcterms:created>
  <dcterms:modified xsi:type="dcterms:W3CDTF">2016-06-03T11:25:20Z</dcterms:modified>
</cp:coreProperties>
</file>